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GQI\"/>
    </mc:Choice>
  </mc:AlternateContent>
  <xr:revisionPtr revIDLastSave="0" documentId="13_ncr:1_{5C321AF3-2908-4DFA-B076-C51D7952093F}" xr6:coauthVersionLast="47" xr6:coauthVersionMax="47" xr10:uidLastSave="{00000000-0000-0000-0000-000000000000}"/>
  <bookViews>
    <workbookView xWindow="-110" yWindow="-110" windowWidth="19420" windowHeight="11500" firstSheet="1" activeTab="1" xr2:uid="{774DB2E5-4AF8-4A9A-9C84-9E2D15A1CF55}"/>
  </bookViews>
  <sheets>
    <sheet name="2021-22" sheetId="1" state="hidden" r:id="rId1"/>
    <sheet name="2024-25" sheetId="5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D18" i="5"/>
  <c r="C18" i="5"/>
  <c r="E17" i="5"/>
  <c r="E16" i="5"/>
  <c r="E15" i="5"/>
  <c r="E14" i="5"/>
  <c r="E13" i="5"/>
  <c r="E12" i="5"/>
  <c r="E11" i="5"/>
  <c r="E10" i="5"/>
  <c r="E9" i="5"/>
  <c r="E8" i="5"/>
  <c r="E7" i="5"/>
  <c r="E6" i="5"/>
  <c r="E18" i="1" l="1"/>
  <c r="E17" i="1"/>
  <c r="E15" i="1"/>
  <c r="E8" i="1"/>
  <c r="C9" i="2"/>
  <c r="C10" i="2" s="1"/>
  <c r="C11" i="2" s="1"/>
  <c r="C19" i="1" l="1"/>
  <c r="D9" i="1" l="1"/>
  <c r="C20" i="1"/>
  <c r="E9" i="1" l="1"/>
  <c r="D10" i="1"/>
  <c r="E10" i="1" s="1"/>
  <c r="D11" i="1" l="1"/>
  <c r="E11" i="1" s="1"/>
  <c r="D12" i="1" l="1"/>
  <c r="E12" i="1" l="1"/>
  <c r="D13" i="1"/>
  <c r="E13" i="1" s="1"/>
  <c r="D14" i="1" l="1"/>
  <c r="E14" i="1" l="1"/>
  <c r="D16" i="1"/>
  <c r="E16" i="1" s="1"/>
  <c r="D20" i="1" l="1"/>
  <c r="D19" i="1"/>
  <c r="E19" i="1" s="1"/>
  <c r="E20" i="1"/>
  <c r="C5" i="2"/>
  <c r="C7" i="2" s="1"/>
  <c r="C12" i="2" s="1"/>
  <c r="C13" i="2" s="1"/>
</calcChain>
</file>

<file path=xl/sharedStrings.xml><?xml version="1.0" encoding="utf-8"?>
<sst xmlns="http://schemas.openxmlformats.org/spreadsheetml/2006/main" count="43" uniqueCount="35">
  <si>
    <t>Scheduled CAPEX</t>
  </si>
  <si>
    <t>Actual CAPEX</t>
  </si>
  <si>
    <t>Month</t>
  </si>
  <si>
    <t>(Amount in Rs crore)</t>
  </si>
  <si>
    <t>April'21</t>
  </si>
  <si>
    <t>May'21</t>
  </si>
  <si>
    <t>June'21</t>
  </si>
  <si>
    <t>July'21</t>
  </si>
  <si>
    <t>August'21</t>
  </si>
  <si>
    <t>September'21</t>
  </si>
  <si>
    <t>October'21</t>
  </si>
  <si>
    <t>November'21</t>
  </si>
  <si>
    <t>December'21</t>
  </si>
  <si>
    <t>January'22</t>
  </si>
  <si>
    <t>February'22</t>
  </si>
  <si>
    <t>March'22</t>
  </si>
  <si>
    <t>Total</t>
  </si>
  <si>
    <t>IGGL</t>
  </si>
  <si>
    <t>Physical Progress %</t>
  </si>
  <si>
    <t>VGF received by IGGL during 2021-22: Rs 850 crore</t>
  </si>
  <si>
    <t>VGF Utilization based on availability of funds:</t>
  </si>
  <si>
    <t>(Rs in crore)</t>
  </si>
  <si>
    <t>Total Capex upto date</t>
  </si>
  <si>
    <t>Equity received till date</t>
  </si>
  <si>
    <t>VGF Utilization</t>
  </si>
  <si>
    <t>Reported Capex upto 31.03.21</t>
  </si>
  <si>
    <t>VGF Utilization upto 31.03.21</t>
  </si>
  <si>
    <t>Equity Utilized upto 31.03.21</t>
  </si>
  <si>
    <t>Equity Utilized during 2021-22</t>
  </si>
  <si>
    <t>VGF Utilization during 2021-22</t>
  </si>
  <si>
    <t>Capex recon</t>
  </si>
  <si>
    <t>VGF @ 60 % of capex</t>
  </si>
  <si>
    <t>VGF UTLIZATION STATEMENT &amp; PHYSICAL PROGRESS OF NEGG PROJECT
FY 2021-22</t>
  </si>
  <si>
    <t>VGF UTLIZATION STATEMENT &amp; PHYSICAL PROGRESS OF NEGG PROJECT
FY 2024-25</t>
  </si>
  <si>
    <t>VGF received by IGGL during 2024-25: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</si>
</sst>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right" indent="1"/>
    </xf>
    <xf numFmtId="0" fontId="0" fillId="0" borderId="1" xfId="0" applyBorder="1"/>
    <xf numFmtId="0" fontId="0" fillId="0" borderId="2" xfId="0" applyBorder="1"/>
    <xf numFmtId="164" fontId="0" fillId="3" borderId="1" xfId="1" applyNumberFormat="1" applyFont="1" applyFill="1" applyBorder="1"/>
    <xf numFmtId="164" fontId="0" fillId="3" borderId="2" xfId="1" applyNumberFormat="1" applyFont="1" applyFill="1" applyBorder="1"/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43" fontId="0" fillId="3" borderId="1" xfId="1" applyFont="1" applyFill="1" applyBorder="1"/>
    <xf numFmtId="43" fontId="0" fillId="3" borderId="2" xfId="1" applyFont="1" applyFill="1" applyBorder="1"/>
    <xf numFmtId="0" fontId="1" fillId="0" borderId="1" xfId="0" applyFont="1" applyBorder="1"/>
    <xf numFmtId="164" fontId="1" fillId="0" borderId="1" xfId="1" applyNumberFormat="1" applyFont="1" applyBorder="1"/>
    <xf numFmtId="164" fontId="0" fillId="3" borderId="1" xfId="1" applyNumberFormat="1" applyFont="1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43" fontId="0" fillId="0" borderId="1" xfId="1" applyFont="1" applyBorder="1"/>
    <xf numFmtId="43" fontId="0" fillId="0" borderId="1" xfId="0" applyNumberFormat="1" applyBorder="1"/>
    <xf numFmtId="43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3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3" borderId="1" xfId="3" applyFont="1" applyFill="1" applyBorder="1" applyAlignment="1">
      <alignment horizontal="center" vertical="center"/>
    </xf>
    <xf numFmtId="43" fontId="0" fillId="3" borderId="2" xfId="3" applyFont="1" applyFill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Comma" xfId="1" builtinId="3"/>
    <cellStyle name="Comma 2" xfId="2" xr:uid="{B544C016-0027-401A-8DB6-76C0432D8C19}"/>
    <cellStyle name="Comma 3" xfId="3" xr:uid="{3B89C1AC-EA5F-4167-920E-8D257692F4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276A-CF52-4977-A735-FF58FDDA8424}">
  <sheetPr>
    <pageSetUpPr fitToPage="1"/>
  </sheetPr>
  <dimension ref="B3:I26"/>
  <sheetViews>
    <sheetView showGridLines="0" workbookViewId="0">
      <selection activeCell="D26" sqref="D26"/>
    </sheetView>
  </sheetViews>
  <sheetFormatPr defaultRowHeight="14.5" x14ac:dyDescent="0.35"/>
  <cols>
    <col min="2" max="2" width="12.36328125" bestFit="1" customWidth="1"/>
    <col min="3" max="6" width="15" customWidth="1"/>
    <col min="9" max="9" width="8.90625" hidden="1" customWidth="1"/>
  </cols>
  <sheetData>
    <row r="3" spans="2:9" ht="15" customHeight="1" x14ac:dyDescent="0.35">
      <c r="B3" s="40" t="s">
        <v>32</v>
      </c>
      <c r="C3" s="41"/>
      <c r="D3" s="41"/>
      <c r="E3" s="41"/>
      <c r="F3" s="41"/>
    </row>
    <row r="4" spans="2:9" x14ac:dyDescent="0.35">
      <c r="B4" s="41"/>
      <c r="C4" s="41"/>
      <c r="D4" s="41"/>
      <c r="E4" s="41"/>
      <c r="F4" s="41"/>
    </row>
    <row r="5" spans="2:9" ht="17" customHeight="1" x14ac:dyDescent="0.35">
      <c r="F5" s="1" t="s">
        <v>3</v>
      </c>
    </row>
    <row r="6" spans="2:9" x14ac:dyDescent="0.35">
      <c r="B6" s="35" t="s">
        <v>17</v>
      </c>
      <c r="C6" s="36"/>
      <c r="D6" s="36"/>
      <c r="E6" s="36"/>
      <c r="F6" s="37"/>
    </row>
    <row r="7" spans="2:9" ht="29" x14ac:dyDescent="0.35">
      <c r="B7" s="6" t="s">
        <v>2</v>
      </c>
      <c r="C7" s="7" t="s">
        <v>0</v>
      </c>
      <c r="D7" s="7" t="s">
        <v>1</v>
      </c>
      <c r="E7" s="7" t="s">
        <v>31</v>
      </c>
      <c r="F7" s="7" t="s">
        <v>18</v>
      </c>
    </row>
    <row r="8" spans="2:9" x14ac:dyDescent="0.35">
      <c r="B8" s="2" t="s">
        <v>4</v>
      </c>
      <c r="C8" s="4">
        <v>35.74</v>
      </c>
      <c r="D8" s="4">
        <v>35.74</v>
      </c>
      <c r="E8" s="4">
        <f>D8*0.6</f>
        <v>21.443999999999999</v>
      </c>
      <c r="F8" s="12"/>
      <c r="I8">
        <v>165.17999999999998</v>
      </c>
    </row>
    <row r="9" spans="2:9" x14ac:dyDescent="0.35">
      <c r="B9" s="2" t="s">
        <v>5</v>
      </c>
      <c r="C9" s="4">
        <v>20.97</v>
      </c>
      <c r="D9" s="4">
        <f>56.71-D8</f>
        <v>20.97</v>
      </c>
      <c r="E9" s="4">
        <f t="shared" ref="E9:E19" si="0">D9*0.6</f>
        <v>12.581999999999999</v>
      </c>
      <c r="F9" s="12"/>
      <c r="I9">
        <v>788.33</v>
      </c>
    </row>
    <row r="10" spans="2:9" x14ac:dyDescent="0.35">
      <c r="B10" s="2" t="s">
        <v>6</v>
      </c>
      <c r="C10" s="4">
        <v>143.81</v>
      </c>
      <c r="D10" s="4">
        <f>179.35-SUM(D8:D9)</f>
        <v>122.63999999999999</v>
      </c>
      <c r="E10" s="4">
        <f t="shared" si="0"/>
        <v>73.583999999999989</v>
      </c>
      <c r="F10" s="12"/>
    </row>
    <row r="11" spans="2:9" x14ac:dyDescent="0.35">
      <c r="B11" s="2" t="s">
        <v>7</v>
      </c>
      <c r="C11" s="4">
        <v>15.838817819999999</v>
      </c>
      <c r="D11" s="4">
        <f>215.3-SUM(D8:D10)</f>
        <v>35.950000000000017</v>
      </c>
      <c r="E11" s="4">
        <f t="shared" si="0"/>
        <v>21.570000000000011</v>
      </c>
      <c r="F11" s="12"/>
    </row>
    <row r="12" spans="2:9" x14ac:dyDescent="0.35">
      <c r="B12" s="2" t="s">
        <v>8</v>
      </c>
      <c r="C12" s="4">
        <v>18.838817819999999</v>
      </c>
      <c r="D12" s="4">
        <f>256.78-SUM(D8:D11)</f>
        <v>41.479999999999961</v>
      </c>
      <c r="E12" s="4">
        <f t="shared" si="0"/>
        <v>24.887999999999977</v>
      </c>
      <c r="F12" s="12"/>
    </row>
    <row r="13" spans="2:9" x14ac:dyDescent="0.35">
      <c r="B13" s="2" t="s">
        <v>9</v>
      </c>
      <c r="C13" s="4">
        <v>119.95281781999999</v>
      </c>
      <c r="D13" s="4">
        <f>427.6-SUM(D8:D12)</f>
        <v>170.82000000000005</v>
      </c>
      <c r="E13" s="4">
        <f t="shared" si="0"/>
        <v>102.49200000000003</v>
      </c>
      <c r="F13" s="12"/>
    </row>
    <row r="14" spans="2:9" x14ac:dyDescent="0.35">
      <c r="B14" s="2" t="s">
        <v>10</v>
      </c>
      <c r="C14" s="4">
        <v>145.36881782</v>
      </c>
      <c r="D14" s="4">
        <f>446.31-SUM(D8:D13)</f>
        <v>18.70999999999998</v>
      </c>
      <c r="E14" s="4">
        <f t="shared" si="0"/>
        <v>11.225999999999987</v>
      </c>
      <c r="F14" s="12"/>
    </row>
    <row r="15" spans="2:9" x14ac:dyDescent="0.35">
      <c r="B15" s="2" t="s">
        <v>11</v>
      </c>
      <c r="C15" s="4">
        <v>177.57494476000002</v>
      </c>
      <c r="D15" s="4">
        <v>280.70999999999998</v>
      </c>
      <c r="E15" s="4">
        <f t="shared" si="0"/>
        <v>168.42599999999999</v>
      </c>
      <c r="F15" s="12"/>
    </row>
    <row r="16" spans="2:9" x14ac:dyDescent="0.35">
      <c r="B16" s="2" t="s">
        <v>12</v>
      </c>
      <c r="C16" s="4">
        <v>249.04871276000003</v>
      </c>
      <c r="D16" s="4">
        <f>953.51-SUM(D8:D15)</f>
        <v>226.49</v>
      </c>
      <c r="E16" s="4">
        <f t="shared" si="0"/>
        <v>135.89400000000001</v>
      </c>
      <c r="F16" s="8"/>
    </row>
    <row r="17" spans="2:7" x14ac:dyDescent="0.35">
      <c r="B17" s="2" t="s">
        <v>13</v>
      </c>
      <c r="C17" s="4">
        <v>136.76406216000004</v>
      </c>
      <c r="D17" s="4">
        <v>107.53710222000041</v>
      </c>
      <c r="E17" s="4">
        <f t="shared" si="0"/>
        <v>64.522261332000241</v>
      </c>
      <c r="F17" s="8"/>
    </row>
    <row r="18" spans="2:7" x14ac:dyDescent="0.35">
      <c r="B18" s="3" t="s">
        <v>14</v>
      </c>
      <c r="C18" s="5">
        <v>200.34462463658085</v>
      </c>
      <c r="D18" s="5">
        <v>229.66135034819376</v>
      </c>
      <c r="E18" s="4">
        <f t="shared" si="0"/>
        <v>137.79681020891624</v>
      </c>
      <c r="F18" s="9"/>
    </row>
    <row r="19" spans="2:7" x14ac:dyDescent="0.35">
      <c r="B19" s="2" t="s">
        <v>15</v>
      </c>
      <c r="C19" s="4">
        <f>1553-1264.25</f>
        <v>288.75</v>
      </c>
      <c r="D19" s="4">
        <f>1906.01-349.55-SUM(D8:D18)</f>
        <v>265.75154743180588</v>
      </c>
      <c r="E19" s="4">
        <f t="shared" si="0"/>
        <v>159.45092845908351</v>
      </c>
      <c r="F19" s="8"/>
    </row>
    <row r="20" spans="2:7" x14ac:dyDescent="0.35">
      <c r="B20" s="10" t="s">
        <v>16</v>
      </c>
      <c r="C20" s="11">
        <f>SUM(C8:C19)</f>
        <v>1553.0016155965809</v>
      </c>
      <c r="D20" s="11">
        <f t="shared" ref="D20:E20" si="1">SUM(D8:D19)</f>
        <v>1556.46</v>
      </c>
      <c r="E20" s="11">
        <f t="shared" si="1"/>
        <v>933.87599999999998</v>
      </c>
      <c r="F20" s="11"/>
      <c r="G20" s="17"/>
    </row>
    <row r="21" spans="2:7" ht="14.4" customHeight="1" x14ac:dyDescent="0.35">
      <c r="B21" s="38"/>
      <c r="C21" s="38"/>
      <c r="D21" s="38"/>
      <c r="E21" s="38"/>
      <c r="F21" s="38"/>
    </row>
    <row r="22" spans="2:7" x14ac:dyDescent="0.35">
      <c r="B22" s="39"/>
      <c r="C22" s="39"/>
      <c r="D22" s="39"/>
      <c r="E22" s="39"/>
      <c r="F22" s="39"/>
    </row>
    <row r="23" spans="2:7" x14ac:dyDescent="0.35">
      <c r="B23" s="13" t="s">
        <v>19</v>
      </c>
    </row>
    <row r="26" spans="2:7" x14ac:dyDescent="0.35">
      <c r="D26" s="18"/>
    </row>
  </sheetData>
  <mergeCells count="3">
    <mergeCell ref="B6:F6"/>
    <mergeCell ref="B21:F22"/>
    <mergeCell ref="B3:F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2468-6A7C-4679-8C12-EA8C86D14C75}">
  <dimension ref="A1:G28"/>
  <sheetViews>
    <sheetView tabSelected="1" workbookViewId="0">
      <selection activeCell="E23" sqref="E23"/>
    </sheetView>
  </sheetViews>
  <sheetFormatPr defaultColWidth="17.6328125" defaultRowHeight="14.5" x14ac:dyDescent="0.35"/>
  <cols>
    <col min="1" max="1" width="6.7265625" style="20" customWidth="1"/>
    <col min="2" max="2" width="18.08984375" style="21" customWidth="1"/>
    <col min="3" max="3" width="15.36328125" style="26" bestFit="1" customWidth="1"/>
    <col min="4" max="4" width="12.08984375" style="26" bestFit="1" customWidth="1"/>
    <col min="5" max="5" width="18.453125" style="26" bestFit="1" customWidth="1"/>
    <col min="6" max="6" width="18.1796875" style="26" bestFit="1" customWidth="1"/>
    <col min="7" max="7" width="12.90625" style="20" customWidth="1"/>
    <col min="8" max="16384" width="17.6328125" style="20"/>
  </cols>
  <sheetData>
    <row r="1" spans="2:6" x14ac:dyDescent="0.35">
      <c r="B1" s="40" t="s">
        <v>33</v>
      </c>
      <c r="C1" s="41"/>
      <c r="D1" s="41"/>
      <c r="E1" s="41"/>
      <c r="F1" s="41"/>
    </row>
    <row r="2" spans="2:6" x14ac:dyDescent="0.35">
      <c r="B2" s="41"/>
      <c r="C2" s="41"/>
      <c r="D2" s="41"/>
      <c r="E2" s="41"/>
      <c r="F2" s="41"/>
    </row>
    <row r="3" spans="2:6" x14ac:dyDescent="0.35">
      <c r="F3" s="26" t="s">
        <v>3</v>
      </c>
    </row>
    <row r="4" spans="2:6" x14ac:dyDescent="0.35">
      <c r="B4" s="42" t="s">
        <v>17</v>
      </c>
      <c r="C4" s="43"/>
      <c r="D4" s="43"/>
      <c r="E4" s="43"/>
      <c r="F4" s="44"/>
    </row>
    <row r="5" spans="2:6" x14ac:dyDescent="0.35">
      <c r="B5" s="19" t="s">
        <v>2</v>
      </c>
      <c r="C5" s="7" t="s">
        <v>0</v>
      </c>
      <c r="D5" s="7" t="s">
        <v>1</v>
      </c>
      <c r="E5" s="7" t="s">
        <v>31</v>
      </c>
      <c r="F5" s="7" t="s">
        <v>18</v>
      </c>
    </row>
    <row r="6" spans="2:6" x14ac:dyDescent="0.35">
      <c r="B6" s="22">
        <v>45383</v>
      </c>
      <c r="C6" s="33">
        <v>68</v>
      </c>
      <c r="D6" s="33">
        <v>12.21</v>
      </c>
      <c r="E6" s="34">
        <f>D6*0.6</f>
        <v>7.3260000000000005</v>
      </c>
      <c r="F6" s="27">
        <v>80.822080630354961</v>
      </c>
    </row>
    <row r="7" spans="2:6" x14ac:dyDescent="0.35">
      <c r="B7" s="22">
        <v>45413</v>
      </c>
      <c r="C7" s="33">
        <v>68</v>
      </c>
      <c r="D7" s="33">
        <v>39.409999999999997</v>
      </c>
      <c r="E7" s="34">
        <f t="shared" ref="E7:E17" si="0">D7*0.6</f>
        <v>23.645999999999997</v>
      </c>
      <c r="F7" s="27">
        <v>81.132517441860472</v>
      </c>
    </row>
    <row r="8" spans="2:6" x14ac:dyDescent="0.35">
      <c r="B8" s="22">
        <v>45444</v>
      </c>
      <c r="C8" s="33">
        <v>67</v>
      </c>
      <c r="D8" s="33">
        <v>32.020000000000003</v>
      </c>
      <c r="E8" s="34">
        <f t="shared" si="0"/>
        <v>19.212</v>
      </c>
      <c r="F8" s="27">
        <v>81.697547888616882</v>
      </c>
    </row>
    <row r="9" spans="2:6" x14ac:dyDescent="0.35">
      <c r="B9" s="22">
        <v>45474</v>
      </c>
      <c r="C9" s="33">
        <v>67</v>
      </c>
      <c r="D9" s="33">
        <v>16.98</v>
      </c>
      <c r="E9" s="34">
        <f t="shared" si="0"/>
        <v>10.188000000000001</v>
      </c>
      <c r="F9" s="27">
        <v>82.76414978580172</v>
      </c>
    </row>
    <row r="10" spans="2:6" x14ac:dyDescent="0.35">
      <c r="B10" s="22">
        <v>45505</v>
      </c>
      <c r="C10" s="33">
        <v>67</v>
      </c>
      <c r="D10" s="33">
        <v>16.62</v>
      </c>
      <c r="E10" s="34">
        <f t="shared" si="0"/>
        <v>9.9719999999999995</v>
      </c>
      <c r="F10" s="27">
        <v>83.19979865361077</v>
      </c>
    </row>
    <row r="11" spans="2:6" x14ac:dyDescent="0.35">
      <c r="B11" s="22">
        <v>45536</v>
      </c>
      <c r="C11" s="33">
        <v>77</v>
      </c>
      <c r="D11" s="33">
        <v>-22.34</v>
      </c>
      <c r="E11" s="34">
        <f t="shared" si="0"/>
        <v>-13.404</v>
      </c>
      <c r="F11" s="27">
        <v>83.69</v>
      </c>
    </row>
    <row r="12" spans="2:6" x14ac:dyDescent="0.35">
      <c r="B12" s="22">
        <v>45566</v>
      </c>
      <c r="C12" s="33">
        <v>85</v>
      </c>
      <c r="D12" s="33">
        <v>22.7</v>
      </c>
      <c r="E12" s="33">
        <f t="shared" si="0"/>
        <v>13.62</v>
      </c>
      <c r="F12" s="27">
        <v>83.83</v>
      </c>
    </row>
    <row r="13" spans="2:6" x14ac:dyDescent="0.35">
      <c r="B13" s="22">
        <v>45597</v>
      </c>
      <c r="C13" s="33">
        <v>100</v>
      </c>
      <c r="D13" s="33">
        <v>4.01</v>
      </c>
      <c r="E13" s="33">
        <f t="shared" si="0"/>
        <v>2.4059999999999997</v>
      </c>
      <c r="F13" s="27">
        <v>83.845404752620297</v>
      </c>
    </row>
    <row r="14" spans="2:6" x14ac:dyDescent="0.35">
      <c r="B14" s="22">
        <v>45627</v>
      </c>
      <c r="C14" s="33">
        <v>141</v>
      </c>
      <c r="D14" s="33">
        <v>83.96</v>
      </c>
      <c r="E14" s="33">
        <f t="shared" si="0"/>
        <v>50.375999999999998</v>
      </c>
      <c r="F14" s="27">
        <v>83.983626767513243</v>
      </c>
    </row>
    <row r="15" spans="2:6" x14ac:dyDescent="0.35">
      <c r="B15" s="22">
        <v>45658</v>
      </c>
      <c r="C15" s="33">
        <v>155</v>
      </c>
      <c r="D15" s="33">
        <v>29.77</v>
      </c>
      <c r="E15" s="33">
        <f t="shared" si="0"/>
        <v>17.861999999999998</v>
      </c>
      <c r="F15" s="27">
        <v>84.059388701417788</v>
      </c>
    </row>
    <row r="16" spans="2:6" x14ac:dyDescent="0.35">
      <c r="B16" s="22">
        <v>45689</v>
      </c>
      <c r="C16" s="33">
        <v>155</v>
      </c>
      <c r="D16" s="33">
        <v>42.75</v>
      </c>
      <c r="E16" s="33">
        <f t="shared" si="0"/>
        <v>25.65</v>
      </c>
      <c r="F16" s="28">
        <v>84.19405171358629</v>
      </c>
    </row>
    <row r="17" spans="1:7" x14ac:dyDescent="0.35">
      <c r="B17" s="22">
        <v>45717</v>
      </c>
      <c r="C17" s="33">
        <v>150</v>
      </c>
      <c r="D17" s="33">
        <v>606.39</v>
      </c>
      <c r="E17" s="33">
        <f t="shared" si="0"/>
        <v>363.834</v>
      </c>
      <c r="F17" s="27">
        <v>84.390197905216951</v>
      </c>
    </row>
    <row r="18" spans="1:7" ht="13" customHeight="1" x14ac:dyDescent="0.35">
      <c r="B18" s="23" t="s">
        <v>16</v>
      </c>
      <c r="C18" s="32">
        <f>SUM(C6:C17)</f>
        <v>1200</v>
      </c>
      <c r="D18" s="32">
        <f>SUM(D6:D17)</f>
        <v>884.48</v>
      </c>
      <c r="E18" s="32">
        <f>SUM(E6:E17)</f>
        <v>530.68799999999999</v>
      </c>
      <c r="F18" s="29"/>
      <c r="G18" s="24"/>
    </row>
    <row r="19" spans="1:7" hidden="1" x14ac:dyDescent="0.35">
      <c r="B19" s="45"/>
      <c r="C19" s="45"/>
      <c r="D19" s="45"/>
      <c r="E19" s="45"/>
      <c r="F19" s="45"/>
    </row>
    <row r="20" spans="1:7" ht="9" customHeight="1" x14ac:dyDescent="0.35">
      <c r="B20" s="46"/>
      <c r="C20" s="46"/>
      <c r="D20" s="46"/>
      <c r="E20" s="46"/>
      <c r="F20" s="46"/>
    </row>
    <row r="21" spans="1:7" x14ac:dyDescent="0.35">
      <c r="B21" s="25" t="s">
        <v>34</v>
      </c>
      <c r="D21" s="30">
        <v>611.91999999999996</v>
      </c>
    </row>
    <row r="23" spans="1:7" x14ac:dyDescent="0.35">
      <c r="D23" s="31"/>
    </row>
    <row r="26" spans="1:7" x14ac:dyDescent="0.35">
      <c r="A26" s="26"/>
    </row>
    <row r="27" spans="1:7" x14ac:dyDescent="0.35">
      <c r="A27" s="26"/>
    </row>
    <row r="28" spans="1:7" x14ac:dyDescent="0.35">
      <c r="A28" s="26"/>
    </row>
  </sheetData>
  <mergeCells count="3">
    <mergeCell ref="B1:F2"/>
    <mergeCell ref="B4:F4"/>
    <mergeCell ref="B19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A6BEB-9E7E-441F-843A-34A66B353090}">
  <dimension ref="B2:E13"/>
  <sheetViews>
    <sheetView zoomScale="130" zoomScaleNormal="130" workbookViewId="0">
      <selection activeCell="D5" sqref="D5:D6"/>
    </sheetView>
  </sheetViews>
  <sheetFormatPr defaultRowHeight="14.5" x14ac:dyDescent="0.35"/>
  <cols>
    <col min="2" max="2" width="39.54296875" bestFit="1" customWidth="1"/>
    <col min="3" max="4" width="9.08984375" bestFit="1" customWidth="1"/>
  </cols>
  <sheetData>
    <row r="2" spans="2:5" x14ac:dyDescent="0.35">
      <c r="B2" s="14" t="s">
        <v>20</v>
      </c>
    </row>
    <row r="3" spans="2:5" x14ac:dyDescent="0.35">
      <c r="B3" t="s">
        <v>21</v>
      </c>
    </row>
    <row r="5" spans="2:5" x14ac:dyDescent="0.35">
      <c r="B5" s="2" t="s">
        <v>22</v>
      </c>
      <c r="C5" s="15">
        <f>'2021-22'!D20+C8</f>
        <v>1906.01</v>
      </c>
      <c r="D5" s="17"/>
    </row>
    <row r="6" spans="2:5" x14ac:dyDescent="0.35">
      <c r="B6" s="2" t="s">
        <v>23</v>
      </c>
      <c r="C6" s="15">
        <v>305</v>
      </c>
      <c r="D6" s="17"/>
    </row>
    <row r="7" spans="2:5" x14ac:dyDescent="0.35">
      <c r="B7" s="2" t="s">
        <v>24</v>
      </c>
      <c r="C7" s="15">
        <f>C5-C6</f>
        <v>1601.01</v>
      </c>
      <c r="D7" s="17"/>
    </row>
    <row r="8" spans="2:5" x14ac:dyDescent="0.35">
      <c r="B8" s="2" t="s">
        <v>25</v>
      </c>
      <c r="C8" s="15">
        <v>349.55</v>
      </c>
    </row>
    <row r="9" spans="2:5" x14ac:dyDescent="0.35">
      <c r="B9" s="2" t="s">
        <v>26</v>
      </c>
      <c r="C9" s="15">
        <f>C8*0.6</f>
        <v>209.73</v>
      </c>
    </row>
    <row r="10" spans="2:5" x14ac:dyDescent="0.35">
      <c r="B10" s="2" t="s">
        <v>27</v>
      </c>
      <c r="C10" s="15">
        <f>C8-C9</f>
        <v>139.82000000000002</v>
      </c>
    </row>
    <row r="11" spans="2:5" x14ac:dyDescent="0.35">
      <c r="B11" s="2" t="s">
        <v>28</v>
      </c>
      <c r="C11" s="15">
        <f>C6-C10</f>
        <v>165.17999999999998</v>
      </c>
    </row>
    <row r="12" spans="2:5" x14ac:dyDescent="0.35">
      <c r="B12" s="2" t="s">
        <v>29</v>
      </c>
      <c r="C12" s="16">
        <f>C7-C9</f>
        <v>1391.28</v>
      </c>
    </row>
    <row r="13" spans="2:5" x14ac:dyDescent="0.35">
      <c r="B13" s="2" t="s">
        <v>30</v>
      </c>
      <c r="C13" s="16">
        <f>C11+C12-C5+C8</f>
        <v>0</v>
      </c>
      <c r="E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</vt:lpstr>
      <vt:lpstr>2024-25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Nandan Raj Barooah</dc:creator>
  <cp:lastModifiedBy>Nilutpal Changkakoti</cp:lastModifiedBy>
  <cp:lastPrinted>2021-12-27T07:03:57Z</cp:lastPrinted>
  <dcterms:created xsi:type="dcterms:W3CDTF">2021-10-30T04:56:09Z</dcterms:created>
  <dcterms:modified xsi:type="dcterms:W3CDTF">2025-11-14T08:53:39Z</dcterms:modified>
</cp:coreProperties>
</file>